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5480" windowHeight="11025" activeTab="0"/>
  </bookViews>
  <sheets>
    <sheet name="填报须知" sheetId="1" r:id="rId1"/>
    <sheet name="（必填）工程基本信息" sheetId="2" r:id="rId2"/>
    <sheet name="（必填）工程量清单" sheetId="3" r:id="rId3"/>
    <sheet name="0" sheetId="4" state="hidden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<sst xmlns="http://schemas.openxmlformats.org/spreadsheetml/2006/main" count="214" uniqueCount="183">
  <si>
    <t>砖木结构</t>
  </si>
  <si>
    <t>砖混结构</t>
  </si>
  <si>
    <t>钢混-框架结构</t>
  </si>
  <si>
    <t>钢混-框剪结构</t>
  </si>
  <si>
    <t>钢混-框筒结构</t>
  </si>
  <si>
    <t>钢结构</t>
  </si>
  <si>
    <t>沈阳</t>
  </si>
  <si>
    <t>大连</t>
  </si>
  <si>
    <t>鞍山</t>
  </si>
  <si>
    <t>抚顺</t>
  </si>
  <si>
    <t>本溪</t>
  </si>
  <si>
    <t>丹东</t>
  </si>
  <si>
    <t>锦州</t>
  </si>
  <si>
    <t>营口</t>
  </si>
  <si>
    <t>阜新</t>
  </si>
  <si>
    <t>辽阳</t>
  </si>
  <si>
    <t>民用</t>
  </si>
  <si>
    <t>住宅</t>
  </si>
  <si>
    <t>多层</t>
  </si>
  <si>
    <t>公共建筑</t>
  </si>
  <si>
    <t>商场及商业用房</t>
  </si>
  <si>
    <t>工业</t>
  </si>
  <si>
    <t>厂房</t>
  </si>
  <si>
    <t>仓库</t>
  </si>
  <si>
    <t>市政</t>
  </si>
  <si>
    <t>燃气</t>
  </si>
  <si>
    <t>热力</t>
  </si>
  <si>
    <t>给水</t>
  </si>
  <si>
    <t>排水</t>
  </si>
  <si>
    <t>单层</t>
  </si>
  <si>
    <t>多层住宅</t>
  </si>
  <si>
    <t>小高层住宅</t>
  </si>
  <si>
    <t>高层住宅</t>
  </si>
  <si>
    <t>超高层住宅</t>
  </si>
  <si>
    <t>01</t>
  </si>
  <si>
    <t>02</t>
  </si>
  <si>
    <t>03</t>
  </si>
  <si>
    <t>04</t>
  </si>
  <si>
    <t>05</t>
  </si>
  <si>
    <t>06</t>
  </si>
  <si>
    <t>其中：地下面积</t>
  </si>
  <si>
    <t>道路</t>
  </si>
  <si>
    <t>桥梁</t>
  </si>
  <si>
    <t>管线</t>
  </si>
  <si>
    <t>城市道路</t>
  </si>
  <si>
    <t>6级</t>
  </si>
  <si>
    <t>7级</t>
  </si>
  <si>
    <t>8级</t>
  </si>
  <si>
    <t>沈阳</t>
  </si>
  <si>
    <t>层</t>
  </si>
  <si>
    <t>1</t>
  </si>
  <si>
    <t>2</t>
  </si>
  <si>
    <t>3</t>
  </si>
  <si>
    <t>4</t>
  </si>
  <si>
    <t>5</t>
  </si>
  <si>
    <t>6</t>
  </si>
  <si>
    <t>序 号</t>
  </si>
  <si>
    <t>项 目 名 称</t>
  </si>
  <si>
    <t>单 位</t>
  </si>
  <si>
    <t>工 程 量</t>
  </si>
  <si>
    <t>工   程   地   址</t>
  </si>
  <si>
    <t>工   程   年   度</t>
  </si>
  <si>
    <t>建   筑   功   能</t>
  </si>
  <si>
    <t>结   构   类   型</t>
  </si>
  <si>
    <t>建   筑   面   积</t>
  </si>
  <si>
    <t>层     数（地上）</t>
  </si>
  <si>
    <t>层     数（地下）</t>
  </si>
  <si>
    <t>层     高（首层）</t>
  </si>
  <si>
    <t>层     高（标准）</t>
  </si>
  <si>
    <t>檐             高</t>
  </si>
  <si>
    <t>抗   震   烈   度</t>
  </si>
  <si>
    <t>㎡</t>
  </si>
  <si>
    <t>m</t>
  </si>
  <si>
    <t>文体娱乐设施</t>
  </si>
  <si>
    <t>宾馆酒店</t>
  </si>
  <si>
    <t>多功能建筑（综合楼）</t>
  </si>
  <si>
    <t>办公楼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</si>
  <si>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</si>
  <si>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</si>
  <si>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</si>
  <si>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</si>
  <si>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</si>
  <si>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</si>
  <si>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</si>
  <si>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</si>
  <si>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</si>
  <si>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</si>
  <si>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</si>
  <si>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</si>
  <si>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</si>
  <si>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铁岭</t>
  </si>
  <si>
    <t>朝阳</t>
  </si>
  <si>
    <t>盘锦</t>
  </si>
  <si>
    <t>葫芦岛</t>
  </si>
  <si>
    <r>
      <t>0</t>
    </r>
    <r>
      <rPr>
        <sz val="11"/>
        <color indexed="8"/>
        <rFont val="宋体"/>
        <family val="0"/>
      </rPr>
      <t>1</t>
    </r>
  </si>
  <si>
    <t>08</t>
  </si>
  <si>
    <t>↓此列不需修改↓</t>
  </si>
  <si>
    <t>建筑面积≤10000平方米</t>
  </si>
  <si>
    <t>10000平方米＜建筑面积≤40000平方米</t>
  </si>
  <si>
    <t>40000平方米＜建筑面积≤70000平方米</t>
  </si>
  <si>
    <t>建筑面积＞70000平方米</t>
  </si>
  <si>
    <t>城市代码</t>
  </si>
  <si>
    <t>年度代码</t>
  </si>
  <si>
    <t>功能代码</t>
  </si>
  <si>
    <t>结构代码</t>
  </si>
  <si>
    <t>面积代码</t>
  </si>
  <si>
    <t>烈度代码</t>
  </si>
  <si>
    <t>层数代码</t>
  </si>
  <si>
    <t>无流水代码</t>
  </si>
  <si>
    <t>6级</t>
  </si>
  <si>
    <t>土石方工程</t>
  </si>
  <si>
    <t>桩与地基基础工程</t>
  </si>
  <si>
    <t>墙体</t>
  </si>
  <si>
    <t>钢筋混凝土</t>
  </si>
  <si>
    <t>屋面及防水工程</t>
  </si>
  <si>
    <t>防腐、隔热、保温</t>
  </si>
  <si>
    <t>楼地面</t>
  </si>
  <si>
    <t>墙柱面装饰</t>
  </si>
  <si>
    <t>天棚</t>
  </si>
  <si>
    <t>门窗</t>
  </si>
  <si>
    <t>给排水工程</t>
  </si>
  <si>
    <t>电气工程</t>
  </si>
  <si>
    <t>通风工程</t>
  </si>
  <si>
    <t>例如：机械开挖</t>
  </si>
  <si>
    <t>例如：筏板基础</t>
  </si>
  <si>
    <t>例如：内墙24；外墙37</t>
  </si>
  <si>
    <r>
      <t>例如：基础C35；柱</t>
    </r>
    <r>
      <rPr>
        <sz val="11"/>
        <color indexed="8"/>
        <rFont val="宋体"/>
        <family val="0"/>
      </rPr>
      <t>C35、30；梁；板；墙</t>
    </r>
  </si>
  <si>
    <t>年（后两位，例如：13）</t>
  </si>
  <si>
    <t>例如：屋面卷材防水</t>
  </si>
  <si>
    <t>例如：挤塑板</t>
  </si>
  <si>
    <t>例如：水泥</t>
  </si>
  <si>
    <t>例如：乳胶漆</t>
  </si>
  <si>
    <t>例如：水泥砂浆</t>
  </si>
  <si>
    <t>例如：铝合金</t>
  </si>
  <si>
    <t>例如：给水PP-R；排水UPVC</t>
  </si>
  <si>
    <t>例如：PVC线管、铜芯绝缘线</t>
  </si>
  <si>
    <t>例如：通风器</t>
  </si>
  <si>
    <r>
      <t>↓此列绿色单元格</t>
    </r>
    <r>
      <rPr>
        <b/>
        <sz val="11"/>
        <color indexed="36"/>
        <rFont val="宋体"/>
        <family val="0"/>
      </rPr>
      <t>点击</t>
    </r>
    <r>
      <rPr>
        <b/>
        <sz val="11"/>
        <color indexed="10"/>
        <rFont val="宋体"/>
        <family val="0"/>
      </rPr>
      <t>会出现</t>
    </r>
    <r>
      <rPr>
        <b/>
        <sz val="11"/>
        <color indexed="36"/>
        <rFont val="宋体"/>
        <family val="0"/>
      </rPr>
      <t>下拉箭头，点击箭头</t>
    </r>
    <r>
      <rPr>
        <b/>
        <sz val="11"/>
        <color indexed="10"/>
        <rFont val="宋体"/>
        <family val="0"/>
      </rPr>
      <t>选择</t>
    </r>
    <r>
      <rPr>
        <b/>
        <sz val="11"/>
        <color indexed="10"/>
        <rFont val="宋体"/>
        <family val="0"/>
      </rPr>
      <t>；黄色单元格需要按要求填写↓</t>
    </r>
  </si>
  <si>
    <t>08定额号</t>
  </si>
  <si>
    <t>备注</t>
  </si>
  <si>
    <t>按工程实际特征填写</t>
  </si>
  <si>
    <t>1101</t>
  </si>
  <si>
    <t>1102</t>
  </si>
  <si>
    <t>1103</t>
  </si>
  <si>
    <t>1104</t>
  </si>
  <si>
    <t>工   程   名   称</t>
  </si>
  <si>
    <t>※</t>
  </si>
  <si>
    <t>名称在一个单元格内填写</t>
  </si>
  <si>
    <t>此行不许修改</t>
  </si>
  <si>
    <t>（无流水码代码）</t>
  </si>
  <si>
    <t>→</t>
  </si>
  <si>
    <t>※</t>
  </si>
  <si>
    <t xml:space="preserve">建筑面积 </t>
  </si>
  <si>
    <t>填报须知</t>
  </si>
  <si>
    <t>1.工程基本信息、工程量清单两个表必须填写。</t>
  </si>
  <si>
    <t xml:space="preserve">  填写应按表格内提示完成；</t>
  </si>
  <si>
    <t xml:space="preserve">  所有表格样式不允许修改，填报中出现字数过多无法全部显示的，属正常现象。</t>
  </si>
  <si>
    <t>2.工程基本信息表中蓝色部位不允许修改；</t>
  </si>
  <si>
    <t>3.填报出现问题时会有提示，如果填报者认为提示不符合实际，可以忽略提示信息。</t>
  </si>
  <si>
    <t>4.工程基本信息表中按工程实际特征填写栏尽可能填写详细。</t>
  </si>
  <si>
    <t>5.住宅分类</t>
  </si>
  <si>
    <t xml:space="preserve">  多  层： 6层及以下</t>
  </si>
  <si>
    <t xml:space="preserve">  小高层： 9层及以下</t>
  </si>
  <si>
    <t xml:space="preserve">  高  层：33层及以下</t>
  </si>
  <si>
    <t xml:space="preserve">  超高层：33层以上</t>
  </si>
  <si>
    <t>民用</t>
  </si>
  <si>
    <t>如选择公共建筑</t>
  </si>
  <si>
    <t>忽略错误提示</t>
  </si>
  <si>
    <t>填   报   单   位</t>
  </si>
  <si>
    <t xml:space="preserve">  文体娱乐设施：图书馆、体育馆、电影院。</t>
  </si>
  <si>
    <t xml:space="preserve">  宾馆酒店：宾馆、宿舍。</t>
  </si>
  <si>
    <t xml:space="preserve">  多功能建筑（综合楼）：写字间、教学楼、食堂。</t>
  </si>
  <si>
    <t xml:space="preserve">  公共建筑：公厕、泵房、变电所。</t>
  </si>
  <si>
    <t xml:space="preserve">  办公楼：办公楼。</t>
  </si>
  <si>
    <t xml:space="preserve">  商场和商业用房：商场、超市。</t>
  </si>
  <si>
    <t>7.填报单位：</t>
  </si>
  <si>
    <t>8.联 系 人：</t>
  </si>
  <si>
    <t>联系电话：</t>
  </si>
  <si>
    <t>住宅</t>
  </si>
  <si>
    <t>多层住宅</t>
  </si>
  <si>
    <t>砖混结构</t>
  </si>
  <si>
    <t>6.公共建筑分类</t>
  </si>
  <si>
    <t>（必填）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</si>
</sst>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10"/>
      <name val="宋体"/>
      <family val="0"/>
    </font>
    <font>
      <b/>
      <sz val="11"/>
      <color indexed="36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b/>
      <sz val="14"/>
      <color indexed="56"/>
      <name val="宋体"/>
      <family val="0"/>
    </font>
    <font>
      <b/>
      <sz val="12"/>
      <color indexed="10"/>
      <name val="宋体"/>
      <family val="0"/>
    </font>
    <font>
      <b/>
      <sz val="10"/>
      <color indexed="10"/>
      <name val="宋体"/>
      <family val="0"/>
    </font>
    <font>
      <b/>
      <sz val="11"/>
      <color indexed="47"/>
      <name val="宋体"/>
      <family val="0"/>
    </font>
    <font>
      <b/>
      <sz val="12"/>
      <color indexed="60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67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vertical="center"/>
    </xf>
    <xf numFmtId="0" fontId="5" fillId="33" borderId="13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ont="1" applyAlignment="1">
      <alignment vertical="center"/>
    </xf>
    <xf numFmtId="49" fontId="5" fillId="35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38" borderId="0" xfId="0" applyFill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0" fillId="38" borderId="0" xfId="0" applyFill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0" fillId="35" borderId="13" xfId="0" applyFont="1" applyFill="1" applyBorder="1" applyAlignment="1">
      <alignment vertical="center"/>
    </xf>
    <xf numFmtId="0" fontId="0" fillId="35" borderId="13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33" borderId="13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4" fillId="34" borderId="21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right" vertical="center"/>
    </xf>
    <xf numFmtId="0" fontId="4" fillId="38" borderId="15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 vertical="center"/>
    </xf>
    <xf numFmtId="0" fontId="0" fillId="38" borderId="23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B7" sqref="B7:N7"/>
    </sheetView>
  </sheetViews>
  <sheetFormatPr defaultColWidth="9.140625" defaultRowHeight="15"/>
  <cols>
    <col min="1" max="1" width="6.28125" style="0" customWidth="1"/>
    <col min="15" max="15" width="6.28125" style="0" customWidth="1"/>
  </cols>
  <sheetData>
    <row r="1" spans="1:15" ht="37.5" customHeight="1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2.5">
      <c r="A2" s="55"/>
      <c r="B2" s="65" t="s">
        <v>153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55"/>
    </row>
    <row r="3" spans="1:15" ht="22.5">
      <c r="A3" s="55"/>
      <c r="B3" s="64" t="s">
        <v>154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5"/>
    </row>
    <row r="4" spans="1:15" ht="22.5">
      <c r="A4" s="55"/>
      <c r="B4" s="64" t="s">
        <v>155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55"/>
    </row>
    <row r="5" spans="1:15" ht="22.5">
      <c r="A5" s="55"/>
      <c r="B5" s="64" t="s">
        <v>156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55"/>
    </row>
    <row r="6" spans="1:15" ht="22.5">
      <c r="A6" s="55"/>
      <c r="B6" s="64" t="s">
        <v>157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55"/>
    </row>
    <row r="7" spans="1:15" ht="22.5">
      <c r="A7" s="55"/>
      <c r="B7" s="64" t="s">
        <v>158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55"/>
    </row>
    <row r="8" spans="1:15" ht="22.5">
      <c r="A8" s="55"/>
      <c r="B8" s="64" t="s">
        <v>159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55"/>
    </row>
    <row r="9" spans="1:15" ht="22.5">
      <c r="A9" s="55"/>
      <c r="B9" s="64" t="s">
        <v>160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55"/>
    </row>
    <row r="10" spans="1:15" ht="22.5">
      <c r="A10" s="55"/>
      <c r="B10" s="64" t="s">
        <v>161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55"/>
    </row>
    <row r="11" spans="1:15" ht="22.5">
      <c r="A11" s="55"/>
      <c r="B11" s="64" t="s">
        <v>162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55"/>
    </row>
    <row r="12" spans="1:15" ht="22.5">
      <c r="A12" s="55"/>
      <c r="B12" s="64" t="s">
        <v>163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55"/>
    </row>
    <row r="13" spans="1:15" ht="22.5">
      <c r="A13" s="55"/>
      <c r="B13" s="64" t="s">
        <v>164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55"/>
    </row>
    <row r="14" spans="1:15" ht="22.5">
      <c r="A14" s="55"/>
      <c r="B14" s="64" t="s">
        <v>181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55"/>
    </row>
    <row r="15" spans="1:15" ht="22.5">
      <c r="A15" s="55"/>
      <c r="B15" s="64" t="s">
        <v>169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55"/>
    </row>
    <row r="16" spans="1:15" ht="22.5">
      <c r="A16" s="55"/>
      <c r="B16" s="64" t="s">
        <v>170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55"/>
    </row>
    <row r="17" spans="1:15" ht="22.5">
      <c r="A17" s="55"/>
      <c r="B17" s="64" t="s">
        <v>171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55"/>
    </row>
    <row r="18" spans="1:15" ht="22.5">
      <c r="A18" s="55"/>
      <c r="B18" s="64" t="s">
        <v>172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55"/>
    </row>
    <row r="19" spans="1:15" ht="22.5">
      <c r="A19" s="55"/>
      <c r="B19" s="64" t="s">
        <v>173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55"/>
    </row>
    <row r="20" spans="1:15" ht="22.5">
      <c r="A20" s="55"/>
      <c r="B20" s="64" t="s">
        <v>174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55"/>
    </row>
    <row r="21" spans="1:15" ht="22.5">
      <c r="A21" s="55"/>
      <c r="B21" s="57" t="s">
        <v>175</v>
      </c>
      <c r="C21" s="57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3" t="s">
        <v>182</v>
      </c>
      <c r="O21" s="55"/>
    </row>
    <row r="22" spans="1:15" ht="22.5">
      <c r="A22" s="55"/>
      <c r="B22" s="57" t="s">
        <v>176</v>
      </c>
      <c r="C22" s="57"/>
      <c r="D22" s="65"/>
      <c r="E22" s="65"/>
      <c r="F22" s="65"/>
      <c r="G22" s="65"/>
      <c r="H22" s="65"/>
      <c r="I22" s="63" t="s">
        <v>182</v>
      </c>
      <c r="J22" s="65" t="s">
        <v>177</v>
      </c>
      <c r="K22" s="65"/>
      <c r="L22" s="65"/>
      <c r="M22" s="65"/>
      <c r="N22" s="63" t="s">
        <v>182</v>
      </c>
      <c r="O22" s="55"/>
    </row>
    <row r="23" spans="1:15" ht="37.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</row>
  </sheetData>
  <sheetProtection/>
  <mergeCells count="23">
    <mergeCell ref="J22:K22"/>
    <mergeCell ref="L22:M22"/>
    <mergeCell ref="D22:H22"/>
    <mergeCell ref="D21:M21"/>
    <mergeCell ref="B18:N18"/>
    <mergeCell ref="B19:N19"/>
    <mergeCell ref="B20:N20"/>
    <mergeCell ref="B12:N12"/>
    <mergeCell ref="B13:N13"/>
    <mergeCell ref="B14:N14"/>
    <mergeCell ref="B15:N15"/>
    <mergeCell ref="B16:N16"/>
    <mergeCell ref="B17:N17"/>
    <mergeCell ref="B10:N10"/>
    <mergeCell ref="B11:N11"/>
    <mergeCell ref="B2:N2"/>
    <mergeCell ref="B3:N3"/>
    <mergeCell ref="B4:N4"/>
    <mergeCell ref="B5:N5"/>
    <mergeCell ref="B6:N6"/>
    <mergeCell ref="B7:N7"/>
    <mergeCell ref="B8:N8"/>
    <mergeCell ref="B9:N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22.00390625" style="1" customWidth="1"/>
    <col min="2" max="2" width="17.7109375" style="2" customWidth="1"/>
    <col min="3" max="3" width="10.00390625" style="3" customWidth="1"/>
    <col min="4" max="4" width="22.57421875" style="4" customWidth="1"/>
    <col min="5" max="5" width="17.421875" style="0" customWidth="1"/>
    <col min="6" max="6" width="82.421875" style="0" customWidth="1"/>
    <col min="7" max="7" width="3.57421875" style="0" customWidth="1"/>
  </cols>
  <sheetData>
    <row r="1" spans="1:7" ht="28.5" customHeight="1">
      <c r="A1" s="44" t="s">
        <v>96</v>
      </c>
      <c r="B1" s="66" t="s">
        <v>137</v>
      </c>
      <c r="C1" s="66"/>
      <c r="D1" s="66"/>
      <c r="E1" s="38" t="s">
        <v>96</v>
      </c>
      <c r="F1" s="45" t="s">
        <v>140</v>
      </c>
      <c r="G1" s="26"/>
    </row>
    <row r="2" spans="1:7" ht="27" customHeight="1">
      <c r="A2" s="14" t="s">
        <v>60</v>
      </c>
      <c r="B2" s="15" t="s">
        <v>48</v>
      </c>
      <c r="C2" s="11"/>
      <c r="D2" s="9"/>
      <c r="E2" s="39" t="s">
        <v>110</v>
      </c>
      <c r="F2" s="35" t="s">
        <v>123</v>
      </c>
      <c r="G2" s="26"/>
    </row>
    <row r="3" spans="1:7" ht="27" customHeight="1">
      <c r="A3" s="14" t="s">
        <v>61</v>
      </c>
      <c r="B3" s="23" t="s">
        <v>95</v>
      </c>
      <c r="C3" s="34" t="s">
        <v>127</v>
      </c>
      <c r="D3" s="13"/>
      <c r="E3" s="39" t="s">
        <v>111</v>
      </c>
      <c r="F3" s="35" t="s">
        <v>124</v>
      </c>
      <c r="G3" s="26"/>
    </row>
    <row r="4" spans="1:7" ht="27" customHeight="1">
      <c r="A4" s="14" t="s">
        <v>62</v>
      </c>
      <c r="B4" s="15" t="s">
        <v>165</v>
      </c>
      <c r="C4" s="15" t="s">
        <v>178</v>
      </c>
      <c r="D4" s="37" t="s">
        <v>179</v>
      </c>
      <c r="E4" s="39" t="s">
        <v>112</v>
      </c>
      <c r="F4" s="36" t="s">
        <v>125</v>
      </c>
      <c r="G4" s="33"/>
    </row>
    <row r="5" spans="1:7" ht="27" customHeight="1">
      <c r="A5" s="14" t="s">
        <v>63</v>
      </c>
      <c r="B5" s="15" t="s">
        <v>180</v>
      </c>
      <c r="C5" s="10"/>
      <c r="D5" s="52">
        <f>IF(D6="选择错误","↑","")</f>
      </c>
      <c r="E5" s="39" t="s">
        <v>113</v>
      </c>
      <c r="F5" s="35" t="s">
        <v>126</v>
      </c>
      <c r="G5" s="26"/>
    </row>
    <row r="6" spans="1:7" ht="27" customHeight="1">
      <c r="A6" s="14" t="s">
        <v>64</v>
      </c>
      <c r="B6" s="16">
        <v>1</v>
      </c>
      <c r="C6" s="12" t="s">
        <v>71</v>
      </c>
      <c r="D6" s="53">
        <f>IF(AND(0!Q19="1101",B8&lt;=6,B8&gt;0),"",IF(AND(0!Q19="1102",B8&lt;=9,B8&gt;6),"",IF(AND(0!Q19="1103",B8&lt;=33,B8&gt;9),"",IF(AND(0!Q19="1104",B8&gt;33),"",IF(AND(OR(0!Q19="2101",0!Q19="2201"),B8=1),"",IF(AND(OR(0!Q19="2102",0!Q19="2202"),B8&gt;1),"",IF(0!C16=3,"","选择错误")))))))</f>
      </c>
      <c r="E6" s="39" t="s">
        <v>114</v>
      </c>
      <c r="F6" s="35" t="s">
        <v>128</v>
      </c>
      <c r="G6" s="26"/>
    </row>
    <row r="7" spans="1:7" ht="27" customHeight="1">
      <c r="A7" s="14" t="s">
        <v>40</v>
      </c>
      <c r="B7" s="16">
        <v>0</v>
      </c>
      <c r="C7" s="12" t="s">
        <v>71</v>
      </c>
      <c r="D7" s="54">
        <f>IF(D6="选择错误","↓","")</f>
      </c>
      <c r="E7" s="39" t="s">
        <v>115</v>
      </c>
      <c r="F7" s="35" t="s">
        <v>129</v>
      </c>
      <c r="G7" s="26"/>
    </row>
    <row r="8" spans="1:7" ht="27" customHeight="1">
      <c r="A8" s="14" t="s">
        <v>65</v>
      </c>
      <c r="B8" s="16">
        <v>3</v>
      </c>
      <c r="C8" s="25" t="s">
        <v>49</v>
      </c>
      <c r="D8" s="53">
        <f>IF(AND(D6="选择错误",0!M21=0),0!I21,IF(AND(D6="选择错误",0!M21=2),0!M22,""))</f>
      </c>
      <c r="E8" s="39" t="s">
        <v>116</v>
      </c>
      <c r="F8" s="35" t="s">
        <v>130</v>
      </c>
      <c r="G8" s="26"/>
    </row>
    <row r="9" spans="1:7" ht="27" customHeight="1">
      <c r="A9" s="14" t="s">
        <v>66</v>
      </c>
      <c r="B9" s="16">
        <v>3</v>
      </c>
      <c r="C9" s="12" t="s">
        <v>49</v>
      </c>
      <c r="D9" s="56" t="s">
        <v>166</v>
      </c>
      <c r="E9" s="39" t="s">
        <v>117</v>
      </c>
      <c r="F9" s="35" t="s">
        <v>131</v>
      </c>
      <c r="G9" s="26"/>
    </row>
    <row r="10" spans="1:7" ht="27" customHeight="1">
      <c r="A10" s="14" t="s">
        <v>67</v>
      </c>
      <c r="B10" s="16">
        <v>5</v>
      </c>
      <c r="C10" s="12" t="s">
        <v>72</v>
      </c>
      <c r="D10" s="56" t="s">
        <v>167</v>
      </c>
      <c r="E10" s="39" t="s">
        <v>118</v>
      </c>
      <c r="F10" s="35" t="s">
        <v>132</v>
      </c>
      <c r="G10" s="26"/>
    </row>
    <row r="11" spans="1:7" ht="27" customHeight="1">
      <c r="A11" s="14" t="s">
        <v>68</v>
      </c>
      <c r="B11" s="16">
        <v>3</v>
      </c>
      <c r="C11" s="12" t="s">
        <v>72</v>
      </c>
      <c r="D11" s="9"/>
      <c r="E11" s="39" t="s">
        <v>119</v>
      </c>
      <c r="F11" s="35" t="s">
        <v>133</v>
      </c>
      <c r="G11" s="26"/>
    </row>
    <row r="12" spans="1:7" ht="27" customHeight="1">
      <c r="A12" s="14" t="s">
        <v>69</v>
      </c>
      <c r="B12" s="16">
        <v>99</v>
      </c>
      <c r="C12" s="12" t="s">
        <v>72</v>
      </c>
      <c r="D12" s="9"/>
      <c r="E12" s="39" t="s">
        <v>120</v>
      </c>
      <c r="F12" s="35" t="s">
        <v>134</v>
      </c>
      <c r="G12" s="26"/>
    </row>
    <row r="13" spans="1:7" ht="27" customHeight="1">
      <c r="A13" s="14" t="s">
        <v>70</v>
      </c>
      <c r="B13" s="15" t="s">
        <v>109</v>
      </c>
      <c r="C13" s="11"/>
      <c r="D13" s="9"/>
      <c r="E13" s="39" t="s">
        <v>121</v>
      </c>
      <c r="F13" s="35" t="s">
        <v>135</v>
      </c>
      <c r="G13" s="26"/>
    </row>
    <row r="14" spans="1:7" ht="27" customHeight="1">
      <c r="A14" s="46" t="s">
        <v>145</v>
      </c>
      <c r="B14" s="58"/>
      <c r="C14" s="47" t="s">
        <v>146</v>
      </c>
      <c r="D14" s="49" t="s">
        <v>147</v>
      </c>
      <c r="E14" s="39" t="s">
        <v>122</v>
      </c>
      <c r="F14" s="35" t="s">
        <v>136</v>
      </c>
      <c r="G14" s="26"/>
    </row>
    <row r="15" spans="1:8" ht="27" customHeight="1">
      <c r="A15" s="59" t="s">
        <v>168</v>
      </c>
      <c r="B15" s="60"/>
      <c r="C15" s="61"/>
      <c r="D15" s="62"/>
      <c r="E15" s="26"/>
      <c r="F15" s="26"/>
      <c r="G15" s="26"/>
      <c r="H15" s="28"/>
    </row>
    <row r="16" spans="1:5" ht="13.5">
      <c r="A16" s="50" t="s">
        <v>148</v>
      </c>
      <c r="B16" s="50" t="s">
        <v>149</v>
      </c>
      <c r="C16" s="50" t="s">
        <v>150</v>
      </c>
      <c r="D16" s="50" t="str">
        <f>0!Q24</f>
        <v>110121100330108</v>
      </c>
      <c r="E16" s="50" t="s">
        <v>151</v>
      </c>
    </row>
    <row r="17" spans="1:5" ht="13.5">
      <c r="A17" s="51" t="s">
        <v>148</v>
      </c>
      <c r="B17" s="51" t="s">
        <v>152</v>
      </c>
      <c r="C17" s="51" t="s">
        <v>150</v>
      </c>
      <c r="D17" s="51">
        <f>B6</f>
        <v>1</v>
      </c>
      <c r="E17" s="51" t="s">
        <v>151</v>
      </c>
    </row>
  </sheetData>
  <sheetProtection/>
  <mergeCells count="1">
    <mergeCell ref="B1:D1"/>
  </mergeCells>
  <dataValidations count="6">
    <dataValidation type="list" allowBlank="1" showInputMessage="1" showErrorMessage="1" sqref="B2">
      <formula1>0!$A$1:$A$14</formula1>
    </dataValidation>
    <dataValidation type="list" allowBlank="1" showInputMessage="1" showErrorMessage="1" sqref="B4">
      <formula1>0!$C$1:$C$3</formula1>
    </dataValidation>
    <dataValidation type="list" allowBlank="1" showInputMessage="1" showErrorMessage="1" sqref="C4">
      <formula1>0!$O$1:$O$3</formula1>
    </dataValidation>
    <dataValidation type="list" allowBlank="1" showInputMessage="1" showErrorMessage="1" sqref="D4">
      <formula1>0!$P$1:$P$6</formula1>
    </dataValidation>
    <dataValidation type="list" allowBlank="1" showInputMessage="1" showErrorMessage="1" sqref="B5">
      <formula1>0!$I$1:$I$6</formula1>
    </dataValidation>
    <dataValidation type="list" allowBlank="1" showInputMessage="1" showErrorMessage="1" sqref="B13">
      <formula1>0!$L$1:$L$3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3" sqref="C23"/>
    </sheetView>
  </sheetViews>
  <sheetFormatPr defaultColWidth="9.140625" defaultRowHeight="15"/>
  <cols>
    <col min="1" max="1" width="8.00390625" style="40" customWidth="1"/>
    <col min="2" max="2" width="12.421875" style="41" customWidth="1"/>
    <col min="3" max="3" width="61.8515625" style="41" customWidth="1"/>
    <col min="4" max="4" width="11.28125" style="41" customWidth="1"/>
    <col min="5" max="5" width="25.140625" style="41" customWidth="1"/>
    <col min="6" max="6" width="45.28125" style="41" customWidth="1"/>
  </cols>
  <sheetData>
    <row r="1" spans="1:6" ht="25.5" customHeight="1">
      <c r="A1" s="42" t="s">
        <v>56</v>
      </c>
      <c r="B1" s="42" t="s">
        <v>138</v>
      </c>
      <c r="C1" s="42" t="s">
        <v>57</v>
      </c>
      <c r="D1" s="42" t="s">
        <v>58</v>
      </c>
      <c r="E1" s="42" t="s">
        <v>59</v>
      </c>
      <c r="F1" s="43" t="s">
        <v>139</v>
      </c>
    </row>
    <row r="2" ht="13.5">
      <c r="A2" s="40">
        <v>1</v>
      </c>
    </row>
    <row r="3" ht="13.5">
      <c r="A3" s="40">
        <v>2</v>
      </c>
    </row>
    <row r="4" ht="13.5">
      <c r="A4" s="40">
        <v>3</v>
      </c>
    </row>
    <row r="5" ht="13.5">
      <c r="A5" s="40">
        <v>4</v>
      </c>
    </row>
    <row r="6" ht="13.5">
      <c r="A6" s="40">
        <v>5</v>
      </c>
    </row>
    <row r="7" ht="13.5">
      <c r="A7" s="40">
        <v>6</v>
      </c>
    </row>
    <row r="8" ht="13.5">
      <c r="A8" s="40">
        <v>7</v>
      </c>
    </row>
    <row r="9" ht="13.5">
      <c r="A9" s="40">
        <v>8</v>
      </c>
    </row>
    <row r="10" ht="13.5">
      <c r="A10" s="40">
        <v>9</v>
      </c>
    </row>
    <row r="11" ht="13.5">
      <c r="A11" s="40">
        <v>10</v>
      </c>
    </row>
    <row r="12" ht="13.5">
      <c r="A12" s="40">
        <v>11</v>
      </c>
    </row>
    <row r="13" ht="13.5">
      <c r="A13" s="40">
        <v>12</v>
      </c>
    </row>
    <row r="14" ht="13.5">
      <c r="A14" s="40">
        <v>13</v>
      </c>
    </row>
    <row r="15" ht="13.5">
      <c r="A15" s="40">
        <v>14</v>
      </c>
    </row>
    <row r="16" ht="13.5">
      <c r="A16" s="40">
        <v>15</v>
      </c>
    </row>
    <row r="17" ht="13.5">
      <c r="A17" s="40">
        <v>16</v>
      </c>
    </row>
    <row r="18" ht="13.5">
      <c r="A18" s="40">
        <v>17</v>
      </c>
    </row>
    <row r="19" ht="13.5">
      <c r="A19" s="40">
        <v>18</v>
      </c>
    </row>
    <row r="20" ht="13.5">
      <c r="A20" s="40">
        <v>19</v>
      </c>
    </row>
    <row r="21" ht="13.5">
      <c r="A21" s="40">
        <v>20</v>
      </c>
    </row>
    <row r="22" ht="13.5">
      <c r="A22" s="40">
        <v>21</v>
      </c>
    </row>
    <row r="23" ht="13.5">
      <c r="A23" s="40">
        <v>22</v>
      </c>
    </row>
    <row r="24" ht="13.5">
      <c r="A24" s="40">
        <v>23</v>
      </c>
    </row>
    <row r="25" ht="13.5">
      <c r="A25" s="40">
        <v>24</v>
      </c>
    </row>
    <row r="26" ht="13.5">
      <c r="A26" s="40">
        <v>25</v>
      </c>
    </row>
    <row r="27" ht="13.5">
      <c r="A27" s="40">
        <v>26</v>
      </c>
    </row>
    <row r="28" ht="13.5">
      <c r="A28" s="40">
        <v>27</v>
      </c>
    </row>
    <row r="29" ht="13.5">
      <c r="A29" s="40">
        <v>28</v>
      </c>
    </row>
    <row r="30" ht="13.5">
      <c r="A30" s="40">
        <v>29</v>
      </c>
    </row>
    <row r="31" ht="13.5">
      <c r="A31" s="40">
        <v>30</v>
      </c>
    </row>
    <row r="32" ht="13.5">
      <c r="A32" s="40">
        <v>31</v>
      </c>
    </row>
    <row r="33" ht="13.5">
      <c r="A33" s="40">
        <v>32</v>
      </c>
    </row>
    <row r="34" ht="13.5">
      <c r="A34" s="40">
        <v>33</v>
      </c>
    </row>
    <row r="35" ht="13.5">
      <c r="A35" s="40">
        <v>34</v>
      </c>
    </row>
    <row r="36" ht="13.5">
      <c r="A36" s="40">
        <v>35</v>
      </c>
    </row>
    <row r="37" ht="13.5">
      <c r="A37" s="40">
        <v>36</v>
      </c>
    </row>
    <row r="38" ht="13.5">
      <c r="A38" s="40">
        <v>37</v>
      </c>
    </row>
    <row r="39" ht="13.5">
      <c r="A39" s="40">
        <v>38</v>
      </c>
    </row>
    <row r="40" ht="13.5">
      <c r="A40" s="40">
        <v>39</v>
      </c>
    </row>
    <row r="41" ht="13.5">
      <c r="A41" s="40">
        <v>40</v>
      </c>
    </row>
    <row r="42" ht="13.5">
      <c r="A42" s="40">
        <v>41</v>
      </c>
    </row>
    <row r="43" ht="13.5">
      <c r="A43" s="40">
        <v>42</v>
      </c>
    </row>
    <row r="44" ht="13.5">
      <c r="A44" s="40">
        <v>43</v>
      </c>
    </row>
    <row r="45" ht="13.5">
      <c r="A45" s="40">
        <v>44</v>
      </c>
    </row>
    <row r="46" ht="13.5">
      <c r="A46" s="40">
        <v>45</v>
      </c>
    </row>
    <row r="47" ht="13.5">
      <c r="A47" s="40">
        <v>46</v>
      </c>
    </row>
    <row r="48" ht="13.5">
      <c r="A48" s="40">
        <v>47</v>
      </c>
    </row>
    <row r="49" ht="13.5">
      <c r="A49" s="40">
        <v>48</v>
      </c>
    </row>
    <row r="50" ht="13.5">
      <c r="A50" s="40">
        <v>49</v>
      </c>
    </row>
    <row r="51" ht="13.5">
      <c r="A51" s="40">
        <v>50</v>
      </c>
    </row>
    <row r="52" ht="13.5">
      <c r="A52" s="40">
        <v>51</v>
      </c>
    </row>
    <row r="53" ht="13.5">
      <c r="A53" s="40">
        <v>52</v>
      </c>
    </row>
    <row r="54" ht="13.5">
      <c r="A54" s="40">
        <v>53</v>
      </c>
    </row>
    <row r="55" ht="13.5">
      <c r="A55" s="40">
        <v>54</v>
      </c>
    </row>
    <row r="56" ht="13.5">
      <c r="A56" s="40">
        <v>55</v>
      </c>
    </row>
    <row r="57" ht="13.5">
      <c r="A57" s="40">
        <v>56</v>
      </c>
    </row>
    <row r="58" ht="13.5">
      <c r="A58" s="40">
        <v>57</v>
      </c>
    </row>
    <row r="59" ht="13.5">
      <c r="A59" s="40">
        <v>58</v>
      </c>
    </row>
    <row r="60" ht="13.5">
      <c r="A60" s="40">
        <v>59</v>
      </c>
    </row>
    <row r="61" ht="13.5">
      <c r="A61" s="40">
        <v>60</v>
      </c>
    </row>
    <row r="62" ht="13.5">
      <c r="A62" s="40">
        <v>61</v>
      </c>
    </row>
    <row r="63" ht="13.5">
      <c r="A63" s="40">
        <v>62</v>
      </c>
    </row>
    <row r="64" ht="13.5">
      <c r="A64" s="40">
        <v>63</v>
      </c>
    </row>
    <row r="65" ht="13.5">
      <c r="A65" s="40">
        <v>64</v>
      </c>
    </row>
    <row r="66" ht="13.5">
      <c r="A66" s="40">
        <v>65</v>
      </c>
    </row>
    <row r="67" ht="13.5">
      <c r="A67" s="40">
        <v>66</v>
      </c>
    </row>
    <row r="68" ht="13.5">
      <c r="A68" s="40">
        <v>67</v>
      </c>
    </row>
    <row r="69" ht="13.5">
      <c r="A69" s="40">
        <v>68</v>
      </c>
    </row>
    <row r="70" ht="13.5">
      <c r="A70" s="40">
        <v>69</v>
      </c>
    </row>
    <row r="71" ht="13.5">
      <c r="A71" s="40">
        <v>70</v>
      </c>
    </row>
    <row r="72" ht="13.5">
      <c r="A72" s="40">
        <v>71</v>
      </c>
    </row>
    <row r="73" ht="13.5">
      <c r="A73" s="40">
        <v>72</v>
      </c>
    </row>
    <row r="74" ht="13.5">
      <c r="A74" s="40">
        <v>73</v>
      </c>
    </row>
    <row r="75" ht="13.5">
      <c r="A75" s="40">
        <v>74</v>
      </c>
    </row>
    <row r="76" ht="13.5">
      <c r="A76" s="40">
        <v>75</v>
      </c>
    </row>
    <row r="77" ht="13.5">
      <c r="A77" s="40">
        <v>76</v>
      </c>
    </row>
    <row r="78" ht="13.5">
      <c r="A78" s="40">
        <v>77</v>
      </c>
    </row>
    <row r="79" ht="13.5">
      <c r="A79" s="40">
        <v>78</v>
      </c>
    </row>
    <row r="80" ht="13.5">
      <c r="A80" s="40">
        <v>79</v>
      </c>
    </row>
    <row r="81" ht="13.5">
      <c r="A81" s="40">
        <v>80</v>
      </c>
    </row>
    <row r="82" ht="13.5">
      <c r="A82" s="40">
        <v>81</v>
      </c>
    </row>
    <row r="83" ht="13.5">
      <c r="A83" s="40">
        <v>82</v>
      </c>
    </row>
    <row r="84" ht="13.5">
      <c r="A84" s="40">
        <v>83</v>
      </c>
    </row>
    <row r="85" ht="13.5">
      <c r="A85" s="40">
        <v>84</v>
      </c>
    </row>
    <row r="86" ht="13.5">
      <c r="A86" s="40">
        <v>85</v>
      </c>
    </row>
    <row r="87" ht="13.5">
      <c r="A87" s="40">
        <v>86</v>
      </c>
    </row>
    <row r="88" ht="13.5">
      <c r="A88" s="40">
        <v>87</v>
      </c>
    </row>
    <row r="89" ht="13.5">
      <c r="A89" s="40">
        <v>88</v>
      </c>
    </row>
    <row r="90" ht="13.5">
      <c r="A90" s="40">
        <v>89</v>
      </c>
    </row>
    <row r="91" ht="13.5">
      <c r="A91" s="40">
        <v>90</v>
      </c>
    </row>
    <row r="92" ht="13.5">
      <c r="A92" s="40">
        <v>91</v>
      </c>
    </row>
    <row r="93" ht="13.5">
      <c r="A93" s="40">
        <v>92</v>
      </c>
    </row>
    <row r="94" ht="13.5">
      <c r="A94" s="40">
        <v>93</v>
      </c>
    </row>
    <row r="95" ht="13.5">
      <c r="A95" s="40">
        <v>94</v>
      </c>
    </row>
    <row r="96" ht="13.5">
      <c r="A96" s="40">
        <v>95</v>
      </c>
    </row>
    <row r="97" ht="13.5">
      <c r="A97" s="40">
        <v>96</v>
      </c>
    </row>
    <row r="98" ht="13.5">
      <c r="A98" s="40">
        <v>97</v>
      </c>
    </row>
    <row r="99" ht="13.5">
      <c r="A99" s="40">
        <v>98</v>
      </c>
    </row>
    <row r="100" ht="13.5">
      <c r="A100" s="40">
        <v>99</v>
      </c>
    </row>
    <row r="101" ht="13.5">
      <c r="A101" s="40">
        <v>100</v>
      </c>
    </row>
    <row r="102" ht="13.5">
      <c r="A102" s="40">
        <v>101</v>
      </c>
    </row>
    <row r="103" ht="13.5">
      <c r="A103" s="40">
        <v>102</v>
      </c>
    </row>
    <row r="104" ht="13.5">
      <c r="A104" s="40">
        <v>103</v>
      </c>
    </row>
    <row r="105" ht="13.5">
      <c r="A105" s="40">
        <v>104</v>
      </c>
    </row>
    <row r="106" ht="13.5">
      <c r="A106" s="40">
        <v>105</v>
      </c>
    </row>
    <row r="107" ht="13.5">
      <c r="A107" s="40">
        <v>106</v>
      </c>
    </row>
    <row r="108" ht="13.5">
      <c r="A108" s="40">
        <v>107</v>
      </c>
    </row>
    <row r="109" ht="13.5">
      <c r="A109" s="40">
        <v>108</v>
      </c>
    </row>
    <row r="110" ht="13.5">
      <c r="A110" s="40">
        <v>109</v>
      </c>
    </row>
    <row r="111" ht="13.5">
      <c r="A111" s="40">
        <v>110</v>
      </c>
    </row>
    <row r="112" ht="13.5">
      <c r="A112" s="40">
        <v>111</v>
      </c>
    </row>
    <row r="113" ht="13.5">
      <c r="A113" s="40">
        <v>112</v>
      </c>
    </row>
    <row r="114" ht="13.5">
      <c r="A114" s="40">
        <v>113</v>
      </c>
    </row>
    <row r="115" ht="13.5">
      <c r="A115" s="40">
        <v>114</v>
      </c>
    </row>
    <row r="116" ht="13.5">
      <c r="A116" s="40">
        <v>115</v>
      </c>
    </row>
    <row r="117" ht="13.5">
      <c r="A117" s="40">
        <v>116</v>
      </c>
    </row>
    <row r="118" ht="13.5">
      <c r="A118" s="40">
        <v>117</v>
      </c>
    </row>
    <row r="119" ht="13.5">
      <c r="A119" s="40">
        <v>118</v>
      </c>
    </row>
    <row r="120" ht="13.5">
      <c r="A120" s="40">
        <v>119</v>
      </c>
    </row>
    <row r="121" ht="13.5">
      <c r="A121" s="40">
        <v>120</v>
      </c>
    </row>
    <row r="122" ht="13.5">
      <c r="A122" s="40">
        <v>121</v>
      </c>
    </row>
    <row r="123" ht="13.5">
      <c r="A123" s="40">
        <v>122</v>
      </c>
    </row>
    <row r="124" ht="13.5">
      <c r="A124" s="40">
        <v>123</v>
      </c>
    </row>
    <row r="125" ht="13.5">
      <c r="A125" s="40">
        <v>124</v>
      </c>
    </row>
    <row r="126" ht="13.5">
      <c r="A126" s="40">
        <v>125</v>
      </c>
    </row>
    <row r="127" ht="13.5">
      <c r="A127" s="40">
        <v>126</v>
      </c>
    </row>
    <row r="128" ht="13.5">
      <c r="A128" s="40">
        <v>127</v>
      </c>
    </row>
    <row r="129" ht="13.5">
      <c r="A129" s="40">
        <v>128</v>
      </c>
    </row>
    <row r="130" ht="13.5">
      <c r="A130" s="40">
        <v>129</v>
      </c>
    </row>
    <row r="131" ht="13.5">
      <c r="A131" s="40">
        <v>130</v>
      </c>
    </row>
    <row r="132" ht="13.5">
      <c r="A132" s="40">
        <v>131</v>
      </c>
    </row>
    <row r="133" ht="13.5">
      <c r="A133" s="40">
        <v>132</v>
      </c>
    </row>
    <row r="134" ht="13.5">
      <c r="A134" s="40">
        <v>133</v>
      </c>
    </row>
    <row r="135" ht="13.5">
      <c r="A135" s="40">
        <v>134</v>
      </c>
    </row>
    <row r="136" ht="13.5">
      <c r="A136" s="40">
        <v>135</v>
      </c>
    </row>
    <row r="137" ht="13.5">
      <c r="A137" s="40">
        <v>136</v>
      </c>
    </row>
    <row r="138" ht="13.5">
      <c r="A138" s="40">
        <v>137</v>
      </c>
    </row>
    <row r="139" ht="13.5">
      <c r="A139" s="40">
        <v>138</v>
      </c>
    </row>
    <row r="140" ht="13.5">
      <c r="A140" s="40">
        <v>139</v>
      </c>
    </row>
    <row r="141" ht="13.5">
      <c r="A141" s="40">
        <v>140</v>
      </c>
    </row>
    <row r="142" ht="13.5">
      <c r="A142" s="40">
        <v>141</v>
      </c>
    </row>
    <row r="143" ht="13.5">
      <c r="A143" s="40">
        <v>142</v>
      </c>
    </row>
    <row r="144" ht="13.5">
      <c r="A144" s="40">
        <v>143</v>
      </c>
    </row>
    <row r="145" ht="13.5">
      <c r="A145" s="40">
        <v>144</v>
      </c>
    </row>
    <row r="146" ht="13.5">
      <c r="A146" s="40">
        <v>145</v>
      </c>
    </row>
    <row r="147" ht="13.5">
      <c r="A147" s="40">
        <v>146</v>
      </c>
    </row>
    <row r="148" ht="13.5">
      <c r="A148" s="40">
        <v>147</v>
      </c>
    </row>
    <row r="149" ht="13.5">
      <c r="A149" s="40">
        <v>148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D1">
      <selection activeCell="N10" sqref="N10"/>
    </sheetView>
  </sheetViews>
  <sheetFormatPr defaultColWidth="9.140625" defaultRowHeight="15"/>
  <cols>
    <col min="1" max="1" width="9.00390625" style="4" customWidth="1"/>
    <col min="2" max="2" width="4.00390625" style="7" customWidth="1"/>
    <col min="3" max="3" width="9.00390625" style="4" customWidth="1"/>
    <col min="4" max="4" width="3.7109375" style="6" customWidth="1"/>
    <col min="5" max="5" width="11.7109375" style="4" customWidth="1"/>
    <col min="6" max="6" width="4.421875" style="6" customWidth="1"/>
    <col min="7" max="7" width="20.421875" style="4" customWidth="1"/>
    <col min="8" max="8" width="4.7109375" style="7" customWidth="1"/>
    <col min="9" max="9" width="14.140625" style="4" customWidth="1"/>
    <col min="10" max="10" width="4.7109375" style="7" customWidth="1"/>
    <col min="11" max="11" width="4.7109375" style="20" customWidth="1"/>
    <col min="12" max="12" width="9.00390625" style="4" customWidth="1"/>
    <col min="13" max="13" width="5.28125" style="7" customWidth="1"/>
    <col min="14" max="14" width="5.28125" style="20" customWidth="1"/>
    <col min="15" max="15" width="9.00390625" style="4" customWidth="1"/>
    <col min="16" max="16" width="20.421875" style="4" customWidth="1"/>
    <col min="17" max="17" width="21.28125" style="4" customWidth="1"/>
    <col min="18" max="16384" width="9.00390625" style="4" customWidth="1"/>
  </cols>
  <sheetData>
    <row r="1" spans="1:18" ht="12" customHeight="1">
      <c r="A1" s="5" t="s">
        <v>6</v>
      </c>
      <c r="B1" s="19" t="s">
        <v>77</v>
      </c>
      <c r="C1" s="4" t="s">
        <v>16</v>
      </c>
      <c r="D1" s="6">
        <v>1</v>
      </c>
      <c r="E1" s="4" t="s">
        <v>17</v>
      </c>
      <c r="F1" s="6">
        <v>1</v>
      </c>
      <c r="G1" s="18" t="s">
        <v>30</v>
      </c>
      <c r="H1" s="7" t="s">
        <v>94</v>
      </c>
      <c r="I1" s="5" t="s">
        <v>0</v>
      </c>
      <c r="J1" s="7" t="s">
        <v>50</v>
      </c>
      <c r="K1" s="20">
        <f>IF('（必填）工程基本信息'!$B$5=I1,1,0)</f>
        <v>0</v>
      </c>
      <c r="L1" s="4" t="s">
        <v>45</v>
      </c>
      <c r="M1" s="7" t="s">
        <v>50</v>
      </c>
      <c r="N1" s="20">
        <f>IF('（必填）工程基本信息'!$B$13=L1,1,0)</f>
        <v>1</v>
      </c>
      <c r="O1" s="17" t="str">
        <f>IF('（必填）工程基本信息'!$B$4="民用","住宅",IF('（必填）工程基本信息'!$B$4="工业","厂房","道路"))</f>
        <v>住宅</v>
      </c>
      <c r="P1" s="17" t="str">
        <f>IF('（必填）工程基本信息'!$C$4="住宅","多层住宅",IF('（必填）工程基本信息'!$C$4="公共建筑","文体娱乐设施",IF('（必填）工程基本信息'!$C$4="厂房","单层",IF('（必填）工程基本信息'!$C$4="仓库","单层",IF('（必填）工程基本信息'!$C$4="道路","城市道路",IF('（必填）工程基本信息'!$C$4="桥梁","桥梁","燃气"))))))</f>
        <v>多层住宅</v>
      </c>
      <c r="Q1" s="27" t="s">
        <v>97</v>
      </c>
      <c r="R1" s="27">
        <v>1</v>
      </c>
    </row>
    <row r="2" spans="1:18" ht="12" customHeight="1">
      <c r="A2" s="5" t="s">
        <v>7</v>
      </c>
      <c r="B2" s="19" t="s">
        <v>35</v>
      </c>
      <c r="C2" s="4" t="s">
        <v>21</v>
      </c>
      <c r="D2" s="6">
        <v>2</v>
      </c>
      <c r="E2" s="4" t="s">
        <v>19</v>
      </c>
      <c r="F2" s="6">
        <v>2</v>
      </c>
      <c r="G2" s="18" t="s">
        <v>31</v>
      </c>
      <c r="H2" s="7" t="s">
        <v>35</v>
      </c>
      <c r="I2" s="5" t="s">
        <v>1</v>
      </c>
      <c r="J2" s="7" t="s">
        <v>51</v>
      </c>
      <c r="K2" s="20">
        <f>IF('（必填）工程基本信息'!$B$5=I2,2,0)</f>
        <v>2</v>
      </c>
      <c r="L2" s="4" t="s">
        <v>46</v>
      </c>
      <c r="M2" s="7" t="s">
        <v>51</v>
      </c>
      <c r="N2" s="20">
        <f>IF('（必填）工程基本信息'!$B$13=L2,2,0)</f>
        <v>0</v>
      </c>
      <c r="O2" s="17" t="str">
        <f>IF('（必填）工程基本信息'!$B$4="民用","公共建筑",IF('（必填）工程基本信息'!$B$4="工业","仓库","桥梁"))</f>
        <v>公共建筑</v>
      </c>
      <c r="P2" s="17" t="str">
        <f>IF('（必填）工程基本信息'!$C$4="住宅","小高层住宅",IF('（必填）工程基本信息'!$C$4="公共建筑","宾馆酒店",IF('（必填）工程基本信息'!$C$4="厂房","多层",IF('（必填）工程基本信息'!$C$4="仓库","多层",IF('（必填）工程基本信息'!$C$4="道路","",IF('（必填）工程基本信息'!$C$4="桥梁","","热力"))))))</f>
        <v>小高层住宅</v>
      </c>
      <c r="Q2" s="27" t="s">
        <v>98</v>
      </c>
      <c r="R2" s="27">
        <v>2</v>
      </c>
    </row>
    <row r="3" spans="1:18" ht="12" customHeight="1">
      <c r="A3" s="5" t="s">
        <v>8</v>
      </c>
      <c r="B3" s="19" t="s">
        <v>78</v>
      </c>
      <c r="C3" s="4" t="s">
        <v>24</v>
      </c>
      <c r="D3" s="6">
        <v>3</v>
      </c>
      <c r="E3" s="4" t="s">
        <v>22</v>
      </c>
      <c r="F3" s="6">
        <v>1</v>
      </c>
      <c r="G3" s="18" t="s">
        <v>32</v>
      </c>
      <c r="H3" s="7" t="s">
        <v>36</v>
      </c>
      <c r="I3" s="5" t="s">
        <v>2</v>
      </c>
      <c r="J3" s="7" t="s">
        <v>52</v>
      </c>
      <c r="K3" s="20">
        <f>IF('（必填）工程基本信息'!$B$5=I3,3,0)</f>
        <v>0</v>
      </c>
      <c r="L3" s="4" t="s">
        <v>47</v>
      </c>
      <c r="M3" s="7" t="s">
        <v>52</v>
      </c>
      <c r="N3" s="20">
        <f>IF('（必填）工程基本信息'!$B$13=L3,3,0)</f>
        <v>0</v>
      </c>
      <c r="O3" s="17">
        <f>IF('（必填）工程基本信息'!$B$4="民用","",IF('（必填）工程基本信息'!$B$4="工业","","管线"))</f>
      </c>
      <c r="P3" s="17" t="str">
        <f>IF('（必填）工程基本信息'!$C$4="住宅","高层住宅",IF('（必填）工程基本信息'!$C$4="公共建筑","多功能建筑（综合楼）",IF('（必填）工程基本信息'!$C$4="厂房","",IF('（必填）工程基本信息'!$C$4="仓库","",IF('（必填）工程基本信息'!$C$4="道路","",IF('（必填）工程基本信息'!$C$4="桥梁","","给水"))))))</f>
        <v>高层住宅</v>
      </c>
      <c r="Q3" s="27" t="s">
        <v>99</v>
      </c>
      <c r="R3" s="27">
        <v>3</v>
      </c>
    </row>
    <row r="4" spans="1:18" ht="12" customHeight="1">
      <c r="A4" s="5" t="s">
        <v>9</v>
      </c>
      <c r="B4" s="19" t="s">
        <v>79</v>
      </c>
      <c r="E4" s="4" t="s">
        <v>23</v>
      </c>
      <c r="F4" s="6">
        <v>2</v>
      </c>
      <c r="G4" s="18" t="s">
        <v>33</v>
      </c>
      <c r="H4" s="7" t="s">
        <v>37</v>
      </c>
      <c r="I4" s="5" t="s">
        <v>3</v>
      </c>
      <c r="J4" s="7" t="s">
        <v>53</v>
      </c>
      <c r="K4" s="20">
        <f>IF('（必填）工程基本信息'!$B$5=I4,4,0)</f>
        <v>0</v>
      </c>
      <c r="P4" s="17" t="str">
        <f>IF('（必填）工程基本信息'!$C$4="住宅","超高层住宅",IF('（必填）工程基本信息'!$C$4="公共建筑","公共建筑",IF('（必填）工程基本信息'!$C$4="厂房","",IF('（必填）工程基本信息'!$C$4="仓库","",IF('（必填）工程基本信息'!$C$4="道路","",IF('（必填）工程基本信息'!$C$4="桥梁","","排水"))))))</f>
        <v>超高层住宅</v>
      </c>
      <c r="Q4" s="27" t="s">
        <v>100</v>
      </c>
      <c r="R4" s="27">
        <v>4</v>
      </c>
    </row>
    <row r="5" spans="1:16" ht="12" customHeight="1">
      <c r="A5" s="5" t="s">
        <v>10</v>
      </c>
      <c r="B5" s="19" t="s">
        <v>80</v>
      </c>
      <c r="E5" s="4" t="s">
        <v>41</v>
      </c>
      <c r="F5" s="6">
        <v>1</v>
      </c>
      <c r="G5" s="5" t="s">
        <v>73</v>
      </c>
      <c r="H5" s="7" t="s">
        <v>34</v>
      </c>
      <c r="I5" s="5" t="s">
        <v>4</v>
      </c>
      <c r="J5" s="7" t="s">
        <v>54</v>
      </c>
      <c r="K5" s="20">
        <f>IF('（必填）工程基本信息'!$B$5=I5,5,0)</f>
        <v>0</v>
      </c>
      <c r="P5" s="17">
        <f>IF('（必填）工程基本信息'!$C$4="住宅","",IF('（必填）工程基本信息'!$C$4="公共建筑","办公楼",IF('（必填）工程基本信息'!$C$4="厂房","",IF('（必填）工程基本信息'!$C$4="仓库","",IF('（必填）工程基本信息'!$C$4="道路","",IF('（必填）工程基本信息'!$C$4="桥梁","",""))))))</f>
      </c>
    </row>
    <row r="6" spans="1:18" ht="12" customHeight="1">
      <c r="A6" s="5" t="s">
        <v>11</v>
      </c>
      <c r="B6" s="19" t="s">
        <v>81</v>
      </c>
      <c r="E6" s="4" t="s">
        <v>42</v>
      </c>
      <c r="F6" s="6">
        <v>2</v>
      </c>
      <c r="G6" s="5" t="s">
        <v>74</v>
      </c>
      <c r="H6" s="7" t="s">
        <v>35</v>
      </c>
      <c r="I6" s="5" t="s">
        <v>5</v>
      </c>
      <c r="J6" s="7" t="s">
        <v>55</v>
      </c>
      <c r="K6" s="20">
        <f>IF('（必填）工程基本信息'!$B$5=I6,6,0)</f>
        <v>0</v>
      </c>
      <c r="P6" s="17">
        <f>IF('（必填）工程基本信息'!$C$4="住宅","",IF('（必填）工程基本信息'!$C$4="公共建筑","商场及商业用房",IF('（必填）工程基本信息'!$C$4="厂房","",IF('（必填）工程基本信息'!$C$4="仓库","",IF('（必填）工程基本信息'!$C$4="道路","",IF('（必填）工程基本信息'!$C$4="桥梁","",""))))))</f>
      </c>
      <c r="R6" s="17">
        <f>IF(AND('（必填）工程基本信息'!B6&gt;0,'（必填）工程基本信息'!B6&lt;=10000),1,0)</f>
        <v>1</v>
      </c>
    </row>
    <row r="7" spans="1:18" ht="12" customHeight="1">
      <c r="A7" s="5" t="s">
        <v>12</v>
      </c>
      <c r="B7" s="19" t="s">
        <v>82</v>
      </c>
      <c r="E7" s="4" t="s">
        <v>43</v>
      </c>
      <c r="F7" s="6">
        <v>3</v>
      </c>
      <c r="G7" s="5" t="s">
        <v>75</v>
      </c>
      <c r="H7" s="7" t="s">
        <v>36</v>
      </c>
      <c r="R7" s="17">
        <f>IF(AND('（必填）工程基本信息'!B6&gt;10000,'（必填）工程基本信息'!B6&lt;=40000),2,0)</f>
        <v>0</v>
      </c>
    </row>
    <row r="8" spans="1:18" ht="12" customHeight="1">
      <c r="A8" s="5" t="s">
        <v>13</v>
      </c>
      <c r="B8" s="19" t="s">
        <v>83</v>
      </c>
      <c r="G8" s="5" t="s">
        <v>19</v>
      </c>
      <c r="H8" s="7" t="s">
        <v>37</v>
      </c>
      <c r="K8" s="20">
        <f>SUM(K1:K6)</f>
        <v>2</v>
      </c>
      <c r="N8" s="20">
        <f>SUM(N1:N3)</f>
        <v>1</v>
      </c>
      <c r="R8" s="17">
        <f>IF(AND('（必填）工程基本信息'!B6&gt;40000,'（必填）工程基本信息'!B6&lt;=70000),3,0)</f>
        <v>0</v>
      </c>
    </row>
    <row r="9" spans="1:18" ht="12" customHeight="1">
      <c r="A9" s="5" t="s">
        <v>14</v>
      </c>
      <c r="B9" s="19" t="s">
        <v>84</v>
      </c>
      <c r="G9" s="5" t="s">
        <v>76</v>
      </c>
      <c r="H9" s="7" t="s">
        <v>38</v>
      </c>
      <c r="K9" s="20">
        <f>IF('（必填）工程基本信息'!B4="市政","0",K8)</f>
        <v>2</v>
      </c>
      <c r="N9" s="20">
        <f>IF('（必填）工程基本信息'!B4="市政","0",N8)</f>
        <v>1</v>
      </c>
      <c r="R9" s="17">
        <f>IF('（必填）工程基本信息'!B6&gt;70000,4,0)</f>
        <v>0</v>
      </c>
    </row>
    <row r="10" spans="1:16" ht="12" customHeight="1">
      <c r="A10" s="5" t="s">
        <v>15</v>
      </c>
      <c r="B10" s="19" t="s">
        <v>85</v>
      </c>
      <c r="G10" s="5" t="s">
        <v>20</v>
      </c>
      <c r="H10" s="7" t="s">
        <v>39</v>
      </c>
      <c r="N10" s="20" t="str">
        <f>IF('（必填）工程基本信息'!B8&gt;99,"",IF(AND('（必填）工程基本信息'!B8&lt;=99,'（必填）工程基本信息'!B8&gt;9),0,"00"))</f>
        <v>00</v>
      </c>
      <c r="O10" s="31">
        <f>'（必填）工程基本信息'!B8</f>
        <v>3</v>
      </c>
      <c r="P10" s="24">
        <f>'（必填）工程基本信息'!B9</f>
        <v>3</v>
      </c>
    </row>
    <row r="11" spans="1:18" ht="12" customHeight="1">
      <c r="A11" s="8" t="s">
        <v>90</v>
      </c>
      <c r="B11" s="19" t="s">
        <v>86</v>
      </c>
      <c r="G11" s="18" t="s">
        <v>29</v>
      </c>
      <c r="H11" s="7" t="s">
        <v>34</v>
      </c>
      <c r="O11" s="4" t="str">
        <f>CONCATENATE(N10,O10,P10)</f>
        <v>0033</v>
      </c>
      <c r="R11" s="4">
        <f>SUM(R6:R9)</f>
        <v>1</v>
      </c>
    </row>
    <row r="12" spans="1:15" ht="12" customHeight="1">
      <c r="A12" s="8" t="s">
        <v>91</v>
      </c>
      <c r="B12" s="19" t="s">
        <v>87</v>
      </c>
      <c r="G12" s="18" t="s">
        <v>18</v>
      </c>
      <c r="H12" s="7" t="s">
        <v>35</v>
      </c>
      <c r="O12" s="4" t="str">
        <f>IF('（必填）工程基本信息'!B4="市政","0000",O11)</f>
        <v>0033</v>
      </c>
    </row>
    <row r="13" spans="1:8" ht="12" customHeight="1">
      <c r="A13" s="8" t="s">
        <v>92</v>
      </c>
      <c r="B13" s="19" t="s">
        <v>88</v>
      </c>
      <c r="G13" s="5" t="s">
        <v>29</v>
      </c>
      <c r="H13" s="7" t="s">
        <v>34</v>
      </c>
    </row>
    <row r="14" spans="1:8" ht="12" customHeight="1">
      <c r="A14" s="8" t="s">
        <v>93</v>
      </c>
      <c r="B14" s="19" t="s">
        <v>89</v>
      </c>
      <c r="G14" s="5" t="s">
        <v>18</v>
      </c>
      <c r="H14" s="7" t="s">
        <v>35</v>
      </c>
    </row>
    <row r="15" spans="7:8" ht="12" customHeight="1">
      <c r="G15" s="18" t="s">
        <v>44</v>
      </c>
      <c r="H15" s="7" t="s">
        <v>34</v>
      </c>
    </row>
    <row r="16" spans="1:8" ht="12" customHeight="1">
      <c r="A16" s="22" t="str">
        <f>IF('（必填）工程基本信息'!B2="沈阳","01",IF('（必填）工程基本信息'!B2="大连","02",IF('（必填）工程基本信息'!B2="鞍山","03",IF('（必填）工程基本信息'!B2="抚顺","04",IF('（必填）工程基本信息'!B2="本溪","05",IF('（必填）工程基本信息'!B2="丹东","06",IF('（必填）工程基本信息'!B2="锦州","07",A17)))))))</f>
        <v>01</v>
      </c>
      <c r="B16" s="21"/>
      <c r="C16" s="24">
        <f>IF('（必填）工程基本信息'!B4="民用",D1,IF('（必填）工程基本信息'!B4="工业",D2,D3))</f>
        <v>1</v>
      </c>
      <c r="E16" s="24">
        <f>IF(OR('（必填）工程基本信息'!C4="住宅",'（必填）工程基本信息'!C4="厂房",'（必填）工程基本信息'!C4="道路"),1,IF(OR('（必填）工程基本信息'!C4="公共建筑",'（必填）工程基本信息'!C4="仓库",'（必填）工程基本信息'!C4="桥梁"),2,3))</f>
        <v>1</v>
      </c>
      <c r="G16" s="8" t="s">
        <v>42</v>
      </c>
      <c r="H16" s="7" t="s">
        <v>34</v>
      </c>
    </row>
    <row r="17" spans="1:17" ht="12" customHeight="1">
      <c r="A17" s="22" t="str">
        <f>IF('（必填）工程基本信息'!B2="营口","08",IF('（必填）工程基本信息'!B2="阜新","09",IF('（必填）工程基本信息'!B2="辽阳","10",IF('（必填）工程基本信息'!B2="铁岭","11",IF('（必填）工程基本信息'!B2="朝阳","12",IF('（必填）工程基本信息'!B2="盘锦","13","14"))))))</f>
        <v>14</v>
      </c>
      <c r="E17" s="4" t="str">
        <f>CONCATENATE(C16,E16,G22)</f>
        <v>1101</v>
      </c>
      <c r="G17" s="18" t="s">
        <v>25</v>
      </c>
      <c r="H17" s="7" t="s">
        <v>34</v>
      </c>
      <c r="M17" s="7" t="s">
        <v>141</v>
      </c>
      <c r="N17" s="20">
        <f>IF(AND($Q$19="1101",'（必填）工程基本信息'!$B$8&lt;=6,'（必填）工程基本信息'!$B$8&gt;0),1,0)</f>
        <v>1</v>
      </c>
      <c r="O17" s="4">
        <v>7</v>
      </c>
      <c r="P17" s="30" t="s">
        <v>101</v>
      </c>
      <c r="Q17" s="24" t="str">
        <f>A16</f>
        <v>01</v>
      </c>
    </row>
    <row r="18" spans="1:17" ht="12" customHeight="1">
      <c r="A18" s="22"/>
      <c r="G18" s="18" t="s">
        <v>26</v>
      </c>
      <c r="H18" s="7" t="s">
        <v>35</v>
      </c>
      <c r="M18" s="7" t="s">
        <v>142</v>
      </c>
      <c r="N18" s="20">
        <f>IF(AND($Q$19="1102",'（必填）工程基本信息'!$B$8&lt;=9,'（必填）工程基本信息'!$B$8&gt;6),1,0)</f>
        <v>0</v>
      </c>
      <c r="O18" s="4">
        <v>6</v>
      </c>
      <c r="P18" s="29" t="s">
        <v>102</v>
      </c>
      <c r="Q18" s="32" t="str">
        <f>'（必填）工程基本信息'!B3</f>
        <v>08</v>
      </c>
    </row>
    <row r="19" spans="1:18" ht="12" customHeight="1">
      <c r="A19" s="22"/>
      <c r="G19" s="18" t="s">
        <v>27</v>
      </c>
      <c r="H19" s="7" t="s">
        <v>36</v>
      </c>
      <c r="M19" s="7" t="s">
        <v>143</v>
      </c>
      <c r="N19" s="20">
        <f>IF(AND($Q$19="1103",'（必填）工程基本信息'!$B$8&lt;=33,'（必填）工程基本信息'!$B$8&gt;9),1,0)</f>
        <v>0</v>
      </c>
      <c r="O19" s="4">
        <v>1</v>
      </c>
      <c r="P19" s="29" t="s">
        <v>103</v>
      </c>
      <c r="Q19" s="24" t="str">
        <f>E17</f>
        <v>1101</v>
      </c>
      <c r="R19" s="4">
        <v>1</v>
      </c>
    </row>
    <row r="20" spans="7:17" ht="12" customHeight="1">
      <c r="G20" s="18" t="s">
        <v>28</v>
      </c>
      <c r="H20" s="7" t="s">
        <v>37</v>
      </c>
      <c r="M20" s="7" t="s">
        <v>144</v>
      </c>
      <c r="N20" s="20">
        <f>IF(AND($Q$19="1104",'（必填）工程基本信息'!$B$8&gt;33),1,0)</f>
        <v>0</v>
      </c>
      <c r="O20" s="4">
        <v>2</v>
      </c>
      <c r="P20" s="29" t="s">
        <v>104</v>
      </c>
      <c r="Q20" s="24">
        <f>K9</f>
        <v>2</v>
      </c>
    </row>
    <row r="21" spans="7:17" ht="12" customHeight="1">
      <c r="G21" s="5"/>
      <c r="I21" s="4">
        <f>IF(N21=1,"",IF(AND(N21=0,N22=1),"←应选多层",IF(AND(N21=0,N22=2),"←应选小高层",IF(AND(N21=0,N22=3),"←应选高层",IF(AND(N21=0,N22=4),"←应选超高层","←填项目整体层数")))))</f>
      </c>
      <c r="M21" s="20">
        <f>IF(C16=2,2,0)</f>
        <v>0</v>
      </c>
      <c r="N21" s="20">
        <f>SUM(N17:N20)</f>
        <v>1</v>
      </c>
      <c r="O21" s="4">
        <v>4</v>
      </c>
      <c r="P21" s="29" t="s">
        <v>105</v>
      </c>
      <c r="Q21" s="24">
        <f>R11</f>
        <v>1</v>
      </c>
    </row>
    <row r="22" spans="7:17" ht="12" customHeight="1">
      <c r="G22" s="4" t="str">
        <f>IF(OR('（必填）工程基本信息'!D4="多层住宅",'（必填）工程基本信息'!D4="文体娱乐设施",'（必填）工程基本信息'!D4="单层",'（必填）工程基本信息'!D4="单层",'（必填）工程基本信息'!D4="城市道路",'（必填）工程基本信息'!D4="桥梁",'（必填）工程基本信息'!D4="燃气"),"01",IF(OR('（必填）工程基本信息'!D4="小高层住宅",'（必填）工程基本信息'!D4="宾馆酒店",'（必填）工程基本信息'!D4="多层",'（必填）工程基本信息'!D4="多层",'（必填）工程基本信息'!D4="热力"),"02",IF(OR('（必填）工程基本信息'!D4="高层住宅",'（必填）工程基本信息'!D4="多功能建筑（综合楼）",'（必填）工程基本信息'!D4="给水"),"03",IF(OR('（必填）工程基本信息'!D4="超高层住宅",'（必填）工程基本信息'!D4="公共建筑",'（必填）工程基本信息'!D4="排水"),"04",IF('（必填）工程基本信息'!D4="办公楼","05","06")))))</f>
        <v>01</v>
      </c>
      <c r="M22" s="20" t="str">
        <f>IF('（必填）工程基本信息'!B8=0,"←填项目整体层数",IF('（必填）工程基本信息'!B8=1,"←应选单层","←应选多层"))</f>
        <v>←应选多层</v>
      </c>
      <c r="N22" s="20">
        <f>IF(AND(O10&lt;=6,O10&gt;0),1,IF(AND(O10&lt;=9,O10&gt;0),2,IF(AND(O10&lt;=33,O10&gt;0),3,IF(O10&gt;33,4,0))))</f>
        <v>1</v>
      </c>
      <c r="O22" s="4">
        <v>5</v>
      </c>
      <c r="P22" s="29" t="s">
        <v>107</v>
      </c>
      <c r="Q22" s="24" t="str">
        <f>O12</f>
        <v>0033</v>
      </c>
    </row>
    <row r="23" spans="15:17" ht="12" customHeight="1">
      <c r="O23" s="4">
        <v>3</v>
      </c>
      <c r="P23" s="29" t="s">
        <v>106</v>
      </c>
      <c r="Q23" s="24">
        <f>N9</f>
        <v>1</v>
      </c>
    </row>
    <row r="24" spans="16:17" ht="12" customHeight="1">
      <c r="P24" s="29" t="s">
        <v>108</v>
      </c>
      <c r="Q24" s="24" t="str">
        <f>CONCATENATE(Q19,Q20,Q21,Q23,Q22,Q17,Q18)</f>
        <v>110121100330108</v>
      </c>
    </row>
    <row r="26" ht="13.5">
      <c r="I26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</dc:creator>
  <cp:keywords/>
  <dc:description/>
  <cp:lastModifiedBy>王</cp:lastModifiedBy>
  <dcterms:created xsi:type="dcterms:W3CDTF">2015-04-29T02:29:30Z</dcterms:created>
  <dcterms:modified xsi:type="dcterms:W3CDTF">2015-06-09T01:53:37Z</dcterms:modified>
  <cp:category/>
  <cp:version/>
  <cp:contentType/>
  <cp:contentStatus/>
</cp:coreProperties>
</file>